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fedfina-website\tst\site\templates\download\"/>
    </mc:Choice>
  </mc:AlternateContent>
  <bookViews>
    <workbookView xWindow="0" yWindow="0" windowWidth="19335" windowHeight="75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Y14" i="1" l="1"/>
  <c r="X14" i="1"/>
  <c r="W14" i="1"/>
  <c r="Y13" i="1"/>
  <c r="Y15" i="1" s="1"/>
  <c r="Y16" i="1" s="1"/>
  <c r="X13" i="1"/>
  <c r="X15" i="1" s="1"/>
  <c r="X16" i="1" s="1"/>
  <c r="W13" i="1"/>
  <c r="W15" i="1" s="1"/>
  <c r="W16" i="1" s="1"/>
  <c r="E5" i="1"/>
  <c r="Z3" i="1"/>
  <c r="Z5" i="1" s="1"/>
  <c r="Z6" i="1" s="1"/>
  <c r="Y3" i="1"/>
  <c r="Y5" i="1" s="1"/>
  <c r="Y6" i="1" s="1"/>
  <c r="X3" i="1"/>
  <c r="X5" i="1" s="1"/>
  <c r="X6" i="1" s="1"/>
  <c r="W3" i="1"/>
  <c r="H12" i="1" s="1"/>
  <c r="H13" i="1" s="1"/>
  <c r="H14" i="1" s="1"/>
  <c r="Z2" i="1"/>
  <c r="Y2" i="1"/>
  <c r="X2" i="1"/>
  <c r="W2" i="1"/>
  <c r="W5" i="1" l="1"/>
  <c r="W6" i="1" s="1"/>
  <c r="E12" i="1" l="1"/>
  <c r="E13" i="1" s="1"/>
  <c r="E14" i="1" s="1"/>
</calcChain>
</file>

<file path=xl/sharedStrings.xml><?xml version="1.0" encoding="utf-8"?>
<sst xmlns="http://schemas.openxmlformats.org/spreadsheetml/2006/main" count="27" uniqueCount="25">
  <si>
    <t>Input Fields</t>
  </si>
  <si>
    <t>Enter Loan Outstanding</t>
  </si>
  <si>
    <t>Monthly Interest</t>
  </si>
  <si>
    <t>Current Interest (%)</t>
  </si>
  <si>
    <t>Additional Interest</t>
  </si>
  <si>
    <t xml:space="preserve">Balance Tenor </t>
  </si>
  <si>
    <t>Current EMI</t>
  </si>
  <si>
    <t>Interest Post Capitalisation</t>
  </si>
  <si>
    <t>Months of Moratorium</t>
  </si>
  <si>
    <t>Negam</t>
  </si>
  <si>
    <t>* Please input fields marked in Yellow</t>
  </si>
  <si>
    <t>Output</t>
  </si>
  <si>
    <t>Loan</t>
  </si>
  <si>
    <t>Current EMI, Increased Tenor</t>
  </si>
  <si>
    <t>Current Tenor, Increased EMI</t>
  </si>
  <si>
    <t>Int Rate</t>
  </si>
  <si>
    <t>New EMI</t>
  </si>
  <si>
    <t>Tenor</t>
  </si>
  <si>
    <t>EMI</t>
  </si>
  <si>
    <t>Incremental Cashoutflow</t>
  </si>
  <si>
    <t>Negam POS Cut off</t>
  </si>
  <si>
    <t>No of Months Interest</t>
  </si>
  <si>
    <t>New Tenor</t>
  </si>
  <si>
    <t>No. Of  Tenor Increased</t>
  </si>
  <si>
    <t>Increase in 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</si>
</sst>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0" fillId="0" borderId="0" xfId="0" applyBorder="1"/>
    <xf numFmtId="0" fontId="0" fillId="0" borderId="1" xfId="0" applyBorder="1"/>
    <xf numFmtId="0" fontId="0" fillId="4" borderId="1" xfId="0" applyFill="1" applyBorder="1"/>
    <xf numFmtId="9" fontId="0" fillId="4" borderId="1" xfId="0" applyNumberFormat="1" applyFill="1" applyBorder="1"/>
    <xf numFmtId="9" fontId="0" fillId="0" borderId="0" xfId="0" applyNumberFormat="1" applyBorder="1"/>
    <xf numFmtId="1" fontId="0" fillId="4" borderId="1" xfId="0" applyNumberFormat="1" applyFill="1" applyBorder="1"/>
    <xf numFmtId="1" fontId="0" fillId="0" borderId="0" xfId="0" applyNumberFormat="1" applyBorder="1"/>
    <xf numFmtId="0" fontId="3" fillId="0" borderId="0" xfId="0" applyFont="1" applyAlignment="1">
      <alignment horizontal="center"/>
    </xf>
    <xf numFmtId="1" fontId="0" fillId="0" borderId="1" xfId="0" applyNumberFormat="1" applyBorder="1"/>
    <xf numFmtId="1" fontId="0" fillId="0" borderId="0" xfId="0" applyNumberFormat="1"/>
    <xf numFmtId="1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9" fontId="1" fillId="2" borderId="0" xfId="0" applyNumberFormat="1" applyFont="1" applyFill="1" applyBorder="1"/>
    <xf numFmtId="164" fontId="1" fillId="2" borderId="0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C29"/>
  <sheetViews>
    <sheetView showGridLines="0" tabSelected="1" workbookViewId="0">
      <selection activeCell="G13" sqref="G13"/>
    </sheetView>
  </sheetViews>
  <sheetFormatPr defaultColWidth="9" defaultRowHeight="15"/>
  <cols>
    <col min="2" max="2" width="33.7109375" customWidth="1"/>
    <col min="4" max="4" width="27.28515625" customWidth="1"/>
    <col min="6" max="6" width="3.28515625" customWidth="1"/>
    <col min="7" max="7" width="27.28515625" customWidth="1"/>
    <col min="8" max="8" width="12.42578125" customWidth="1"/>
    <col min="22" max="22" width="25.28515625" style="1" hidden="1" customWidth="1"/>
    <col min="23" max="27" width="9" style="1" hidden="1" customWidth="1"/>
    <col min="28" max="29" width="9.140625" style="2"/>
  </cols>
  <sheetData>
    <row r="1" spans="4:26">
      <c r="D1" s="16" t="s">
        <v>0</v>
      </c>
      <c r="E1" s="16"/>
    </row>
    <row r="2" spans="4:26">
      <c r="D2" s="3" t="s">
        <v>1</v>
      </c>
      <c r="E2" s="4">
        <v>3000000</v>
      </c>
      <c r="F2" s="2"/>
      <c r="V2" s="1" t="s">
        <v>2</v>
      </c>
      <c r="W2" s="1">
        <f>E2*E3/12</f>
        <v>27500</v>
      </c>
      <c r="X2" s="12" t="e">
        <f>#REF!*#REF!/12</f>
        <v>#REF!</v>
      </c>
      <c r="Y2" s="12" t="e">
        <f>#REF!*#REF!/12</f>
        <v>#REF!</v>
      </c>
      <c r="Z2" s="12" t="e">
        <f>#REF!*#REF!/12</f>
        <v>#REF!</v>
      </c>
    </row>
    <row r="3" spans="4:26">
      <c r="D3" s="3" t="s">
        <v>3</v>
      </c>
      <c r="E3" s="5">
        <v>0.11</v>
      </c>
      <c r="F3" s="6"/>
      <c r="V3" s="1" t="s">
        <v>4</v>
      </c>
      <c r="W3" s="1">
        <f>E2*E3*E6/12</f>
        <v>165000</v>
      </c>
      <c r="X3" s="1" t="e">
        <f>#REF!*#REF!*#REF!/12</f>
        <v>#REF!</v>
      </c>
      <c r="Y3" s="1" t="e">
        <f>#REF!*#REF!*#REF!/12</f>
        <v>#REF!</v>
      </c>
      <c r="Z3" s="1" t="e">
        <f>#REF!*#REF!*#REF!/12</f>
        <v>#REF!</v>
      </c>
    </row>
    <row r="4" spans="4:26">
      <c r="D4" s="3" t="s">
        <v>5</v>
      </c>
      <c r="E4" s="4">
        <v>122</v>
      </c>
      <c r="F4" s="2"/>
    </row>
    <row r="5" spans="4:26">
      <c r="D5" s="3" t="s">
        <v>6</v>
      </c>
      <c r="E5" s="7">
        <f>PMT(E3/12,E4,-E2)</f>
        <v>40952.68325194042</v>
      </c>
      <c r="F5" s="8"/>
      <c r="V5" s="1" t="s">
        <v>7</v>
      </c>
      <c r="W5" s="1">
        <f>(E2+W3)*E3/12</f>
        <v>29012.5</v>
      </c>
      <c r="X5" s="12" t="e">
        <f>(#REF!+X3)*#REF!/12</f>
        <v>#REF!</v>
      </c>
      <c r="Y5" s="12" t="e">
        <f>(#REF!+Y3)*#REF!/12</f>
        <v>#REF!</v>
      </c>
      <c r="Z5" s="1" t="e">
        <f>(#REF!+Z3)*#REF!/12</f>
        <v>#REF!</v>
      </c>
    </row>
    <row r="6" spans="4:26">
      <c r="D6" s="3" t="s">
        <v>8</v>
      </c>
      <c r="E6" s="4">
        <v>6</v>
      </c>
      <c r="F6" s="2"/>
      <c r="V6" s="1" t="s">
        <v>9</v>
      </c>
      <c r="W6" s="13" t="str">
        <f>IF(W5&gt;E5,"YES","NO")</f>
        <v>NO</v>
      </c>
      <c r="X6" s="13" t="e">
        <f>IF(X5&gt;#REF!,"YES","NO")</f>
        <v>#REF!</v>
      </c>
      <c r="Y6" s="13" t="e">
        <f>IF(Y5&gt;#REF!,"YES","NO")</f>
        <v>#REF!</v>
      </c>
      <c r="Z6" s="13" t="e">
        <f>IF(Z5&gt;#REF!,"YES","NO")</f>
        <v>#REF!</v>
      </c>
    </row>
    <row r="7" spans="4:26">
      <c r="D7" s="2"/>
      <c r="E7" s="2"/>
      <c r="F7" s="2"/>
      <c r="W7" s="13"/>
      <c r="X7" s="13"/>
      <c r="Y7" s="13"/>
      <c r="Z7" s="13"/>
    </row>
    <row r="8" spans="4:26">
      <c r="D8" s="17" t="s">
        <v>10</v>
      </c>
      <c r="E8" s="17"/>
      <c r="F8" s="9"/>
    </row>
    <row r="10" spans="4:26">
      <c r="D10" s="18" t="s">
        <v>11</v>
      </c>
      <c r="E10" s="18"/>
      <c r="F10" s="18"/>
      <c r="G10" s="18"/>
      <c r="H10" s="18"/>
      <c r="V10" s="1" t="s">
        <v>12</v>
      </c>
      <c r="W10" s="1">
        <v>100</v>
      </c>
      <c r="X10" s="1">
        <v>100</v>
      </c>
      <c r="Y10" s="1">
        <v>100</v>
      </c>
    </row>
    <row r="11" spans="4:26">
      <c r="D11" s="19" t="s">
        <v>13</v>
      </c>
      <c r="E11" s="20"/>
      <c r="F11" s="21"/>
      <c r="G11" s="19" t="s">
        <v>14</v>
      </c>
      <c r="H11" s="20"/>
      <c r="U11" s="2"/>
      <c r="V11" s="1" t="s">
        <v>15</v>
      </c>
      <c r="W11" s="14">
        <v>0.12</v>
      </c>
      <c r="X11" s="14">
        <v>0.12</v>
      </c>
      <c r="Y11" s="14">
        <v>0.17</v>
      </c>
    </row>
    <row r="12" spans="4:26">
      <c r="D12" s="3" t="s">
        <v>22</v>
      </c>
      <c r="E12" s="10">
        <f>IF(W6="NO",ROUNDUP(NPER(E3/12,E5,(-E2-W3)),0),"EMI Increase")</f>
        <v>136</v>
      </c>
      <c r="F12" s="22"/>
      <c r="G12" s="3" t="s">
        <v>16</v>
      </c>
      <c r="H12" s="10">
        <f>PMT(E3/12,E4,-(E2+W3))</f>
        <v>43205.080830797146</v>
      </c>
      <c r="U12" s="2"/>
      <c r="V12" s="1" t="s">
        <v>17</v>
      </c>
      <c r="W12" s="1">
        <v>180</v>
      </c>
      <c r="X12" s="1">
        <v>120</v>
      </c>
      <c r="Y12" s="1">
        <v>36</v>
      </c>
    </row>
    <row r="13" spans="4:26">
      <c r="D13" s="3" t="s">
        <v>23</v>
      </c>
      <c r="E13" s="10">
        <f>IF(W6="NO",E12-E4,"EMI Increase")</f>
        <v>14</v>
      </c>
      <c r="F13" s="22"/>
      <c r="G13" s="3" t="s">
        <v>24</v>
      </c>
      <c r="H13" s="10">
        <f>H12-E5</f>
        <v>2252.3975788567259</v>
      </c>
      <c r="U13" s="2"/>
      <c r="V13" s="1" t="s">
        <v>18</v>
      </c>
      <c r="W13" s="15">
        <f>PMT(W11/12,W12,-W10)</f>
        <v>1.2001680620915136</v>
      </c>
      <c r="X13" s="12">
        <f>PMT(X11/12,X12,-X10)</f>
        <v>1.4347094840258736</v>
      </c>
      <c r="Y13" s="12">
        <f>PMT(Y11/12,Y12,-Y10)</f>
        <v>3.5652727526744679</v>
      </c>
    </row>
    <row r="14" spans="4:26">
      <c r="D14" s="3" t="s">
        <v>19</v>
      </c>
      <c r="E14" s="10">
        <f>IF(W6="NO",E5*E13,"EMI Increase")</f>
        <v>573337.56552716589</v>
      </c>
      <c r="F14" s="23"/>
      <c r="G14" s="3" t="s">
        <v>19</v>
      </c>
      <c r="H14" s="10">
        <f>H13*E4</f>
        <v>274792.50462052057</v>
      </c>
      <c r="U14" s="2"/>
      <c r="V14" s="1" t="s">
        <v>2</v>
      </c>
      <c r="W14" s="15">
        <f>W10*W11/12</f>
        <v>1</v>
      </c>
      <c r="X14" s="12">
        <f>X10*X11/12</f>
        <v>1</v>
      </c>
      <c r="Y14" s="12">
        <f>Y10*Y11/12</f>
        <v>1.4166666666666667</v>
      </c>
    </row>
    <row r="15" spans="4:26">
      <c r="U15" s="2"/>
      <c r="V15" s="1" t="s">
        <v>20</v>
      </c>
      <c r="W15" s="12">
        <f>W13*12/W11</f>
        <v>120.01680620915135</v>
      </c>
      <c r="X15" s="12">
        <f>X13*12/X11</f>
        <v>143.47094840258737</v>
      </c>
      <c r="Y15" s="12">
        <f>Y13*12/Y11</f>
        <v>251.66631195349186</v>
      </c>
    </row>
    <row r="16" spans="4:26">
      <c r="V16" s="1" t="s">
        <v>21</v>
      </c>
      <c r="W16" s="12">
        <f>(W15-W10)/W14</f>
        <v>20.016806209151355</v>
      </c>
      <c r="X16" s="12">
        <f>(X15-X10)/X14</f>
        <v>43.470948402587368</v>
      </c>
      <c r="Y16" s="12">
        <f>(Y15-Y10)/Y14</f>
        <v>107.05857314364131</v>
      </c>
    </row>
    <row r="29" spans="8:8">
      <c r="H29" s="11"/>
    </row>
  </sheetData>
  <mergeCells count="6">
    <mergeCell ref="D1:E1"/>
    <mergeCell ref="D8:E8"/>
    <mergeCell ref="D10:H10"/>
    <mergeCell ref="D11:E11"/>
    <mergeCell ref="G11:H11"/>
    <mergeCell ref="F11:F14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Akshu</dc:creator>
  <cp:lastModifiedBy>Pooja Kamble</cp:lastModifiedBy>
  <dcterms:created xsi:type="dcterms:W3CDTF">2020-05-23T12:25:00Z</dcterms:created>
  <dcterms:modified xsi:type="dcterms:W3CDTF">2020-06-10T09:24:29Z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